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al Pc\Dropbox\LBRA (1)\Website Documents\2025\"/>
    </mc:Choice>
  </mc:AlternateContent>
  <xr:revisionPtr revIDLastSave="0" documentId="8_{83EA2ED3-6A0E-4564-9BD9-65C73CF97D47}" xr6:coauthVersionLast="47" xr6:coauthVersionMax="47" xr10:uidLastSave="{00000000-0000-0000-0000-000000000000}"/>
  <bookViews>
    <workbookView xWindow="-120" yWindow="-120" windowWidth="20730" windowHeight="11160" xr2:uid="{4FF48682-A5CB-488F-A5C1-9EA26A93E94F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1" l="1"/>
  <c r="J27" i="1"/>
  <c r="I27" i="1"/>
  <c r="I26" i="1"/>
  <c r="I25" i="1"/>
  <c r="I24" i="1"/>
  <c r="D24" i="1"/>
  <c r="I21" i="1"/>
  <c r="C21" i="1"/>
  <c r="I20" i="1"/>
  <c r="C20" i="1"/>
  <c r="I19" i="1"/>
  <c r="C19" i="1"/>
  <c r="I18" i="1"/>
  <c r="C18" i="1"/>
  <c r="I17" i="1"/>
  <c r="J21" i="1" s="1"/>
  <c r="J28" i="1" s="1"/>
  <c r="C17" i="1"/>
  <c r="C16" i="1"/>
  <c r="C15" i="1"/>
  <c r="I14" i="1"/>
  <c r="C14" i="1"/>
  <c r="I13" i="1"/>
  <c r="C13" i="1"/>
  <c r="I12" i="1"/>
  <c r="C12" i="1"/>
  <c r="C11" i="1"/>
  <c r="C10" i="1"/>
  <c r="C9" i="1"/>
  <c r="C8" i="1"/>
  <c r="I7" i="1"/>
  <c r="C7" i="1"/>
  <c r="I6" i="1"/>
  <c r="C6" i="1"/>
  <c r="I5" i="1"/>
  <c r="J4" i="1" s="1"/>
  <c r="D5" i="1"/>
  <c r="C3" i="1"/>
  <c r="D4" i="1" s="1"/>
  <c r="I1" i="1"/>
  <c r="D1" i="1"/>
  <c r="D22" i="1" l="1"/>
  <c r="D26" i="1"/>
  <c r="J13" i="1"/>
</calcChain>
</file>

<file path=xl/sharedStrings.xml><?xml version="1.0" encoding="utf-8"?>
<sst xmlns="http://schemas.openxmlformats.org/spreadsheetml/2006/main" count="89" uniqueCount="52">
  <si>
    <t>LBRA</t>
  </si>
  <si>
    <t>INCOME STATEMENT : 01/01/25 to</t>
  </si>
  <si>
    <t>BALANCE SHEET as at</t>
  </si>
  <si>
    <t>REVENUE</t>
  </si>
  <si>
    <t>R</t>
  </si>
  <si>
    <t>Total</t>
  </si>
  <si>
    <t>Capital and Liabilities</t>
  </si>
  <si>
    <t/>
  </si>
  <si>
    <t>Annual Subscriptions</t>
  </si>
  <si>
    <t>Share Capital</t>
  </si>
  <si>
    <t>GROSS PROFIT / (LOSS)</t>
  </si>
  <si>
    <t>Residents Reserves</t>
  </si>
  <si>
    <t>CASH EXPENSES</t>
  </si>
  <si>
    <t xml:space="preserve">  Cash</t>
  </si>
  <si>
    <t>Tax</t>
  </si>
  <si>
    <t xml:space="preserve">  Other</t>
  </si>
  <si>
    <t>Audit and Accounting  Fees</t>
  </si>
  <si>
    <t xml:space="preserve">  Net Profit/Loss this year</t>
  </si>
  <si>
    <t>Bank Charges</t>
  </si>
  <si>
    <t>Communications</t>
  </si>
  <si>
    <t>Current Liabilities</t>
  </si>
  <si>
    <t>Donations</t>
  </si>
  <si>
    <t>WildLife additional funding</t>
  </si>
  <si>
    <t>Fuel</t>
  </si>
  <si>
    <t>Subs in Advance</t>
  </si>
  <si>
    <t>General Expenses</t>
  </si>
  <si>
    <t>IT Cost</t>
  </si>
  <si>
    <t>Total Capital and Liabilities</t>
  </si>
  <si>
    <t>Maintenance - Common Area</t>
  </si>
  <si>
    <t>Maintenance - Equipment</t>
  </si>
  <si>
    <t>ASSETS</t>
  </si>
  <si>
    <t>Security Monitoring</t>
  </si>
  <si>
    <t>Fixed Assets</t>
  </si>
  <si>
    <t>Stationery</t>
  </si>
  <si>
    <t>Vehicles</t>
  </si>
  <si>
    <t>SCFPA</t>
  </si>
  <si>
    <t>Equipment</t>
  </si>
  <si>
    <t>Welfare</t>
  </si>
  <si>
    <t>Furniture</t>
  </si>
  <si>
    <t>Wild Life Maintenance</t>
  </si>
  <si>
    <t>Computers</t>
  </si>
  <si>
    <t>WHGC Project</t>
  </si>
  <si>
    <t>Accumulated Depreciation</t>
  </si>
  <si>
    <t>Current Assets</t>
  </si>
  <si>
    <t>Less Non Cash Expenditure</t>
  </si>
  <si>
    <t>Depreciation</t>
  </si>
  <si>
    <t>Bank</t>
  </si>
  <si>
    <t>Petty Cash</t>
  </si>
  <si>
    <t>NET PROFIT / (LOSS)</t>
  </si>
  <si>
    <t>Bank Security Funds</t>
  </si>
  <si>
    <t>Bank Fire &amp; Disaster Fund</t>
  </si>
  <si>
    <t>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</si>
</sst>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&quot;#,##0.00;[Red]\-&quot;R&quot;#,##0.00"/>
    <numFmt numFmtId="164" formatCode="#,##0.0_ ;[Red]\-#,##0.0\ "/>
    <numFmt numFmtId="165" formatCode="#,##0.00_ ;[Red]\-#,##0.00\ "/>
    <numFmt numFmtId="166" formatCode="#,##0_ ;[Red]\-#,##0\ 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quotePrefix="1" applyFont="1" applyBorder="1"/>
    <xf numFmtId="0" fontId="2" fillId="0" borderId="1" xfId="0" applyFont="1" applyBorder="1"/>
    <xf numFmtId="0" fontId="3" fillId="0" borderId="0" xfId="0" quotePrefix="1" applyFont="1"/>
    <xf numFmtId="164" fontId="3" fillId="0" borderId="0" xfId="0" applyNumberFormat="1" applyFont="1"/>
    <xf numFmtId="0" fontId="4" fillId="0" borderId="0" xfId="0" applyFont="1"/>
    <xf numFmtId="0" fontId="2" fillId="0" borderId="0" xfId="0" quotePrefix="1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quotePrefix="1" applyFont="1"/>
    <xf numFmtId="165" fontId="4" fillId="0" borderId="0" xfId="0" quotePrefix="1" applyNumberFormat="1" applyFont="1"/>
    <xf numFmtId="0" fontId="5" fillId="0" borderId="0" xfId="0" quotePrefix="1" applyFont="1"/>
    <xf numFmtId="0" fontId="0" fillId="0" borderId="0" xfId="0" quotePrefix="1"/>
    <xf numFmtId="165" fontId="0" fillId="0" borderId="0" xfId="0" applyNumberFormat="1"/>
    <xf numFmtId="165" fontId="5" fillId="0" borderId="0" xfId="0" applyNumberFormat="1" applyFont="1"/>
    <xf numFmtId="165" fontId="3" fillId="0" borderId="0" xfId="0" applyNumberFormat="1" applyFont="1"/>
    <xf numFmtId="165" fontId="2" fillId="0" borderId="2" xfId="0" applyNumberFormat="1" applyFont="1" applyBorder="1"/>
    <xf numFmtId="164" fontId="0" fillId="0" borderId="0" xfId="0" applyNumberFormat="1"/>
    <xf numFmtId="165" fontId="0" fillId="0" borderId="0" xfId="0" quotePrefix="1" applyNumberFormat="1"/>
    <xf numFmtId="165" fontId="2" fillId="2" borderId="0" xfId="0" applyNumberFormat="1" applyFont="1" applyFill="1"/>
    <xf numFmtId="166" fontId="3" fillId="0" borderId="3" xfId="0" quotePrefix="1" applyNumberFormat="1" applyFont="1" applyBorder="1"/>
    <xf numFmtId="166" fontId="0" fillId="0" borderId="0" xfId="0" quotePrefix="1" applyNumberFormat="1"/>
    <xf numFmtId="0" fontId="0" fillId="0" borderId="4" xfId="0" applyBorder="1"/>
    <xf numFmtId="8" fontId="1" fillId="0" borderId="0" xfId="0" applyNumberFormat="1" applyFont="1"/>
    <xf numFmtId="165" fontId="0" fillId="0" borderId="1" xfId="0" applyNumberFormat="1" applyBorder="1"/>
    <xf numFmtId="166" fontId="0" fillId="0" borderId="1" xfId="0" applyNumberFormat="1" applyBorder="1"/>
    <xf numFmtId="165" fontId="3" fillId="0" borderId="0" xfId="0" quotePrefix="1" applyNumberFormat="1" applyFont="1"/>
    <xf numFmtId="165" fontId="2" fillId="0" borderId="0" xfId="0" applyNumberFormat="1" applyFont="1"/>
    <xf numFmtId="166" fontId="0" fillId="0" borderId="0" xfId="0" applyNumberFormat="1"/>
    <xf numFmtId="165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ocal%20Pc\Dropbox\LBRA%20(1)\Finance\Financials\Financials%20Nov%2025.xlsx" TargetMode="External"/><Relationship Id="rId1" Type="http://schemas.openxmlformats.org/officeDocument/2006/relationships/externalLinkPath" Target="/Users/Local%20Pc/Dropbox/LBRA%20(1)/Finance/Financials/Financials%20Nov%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c Stat"/>
      <sheetName val="Bal Sheet"/>
      <sheetName val="Speech"/>
      <sheetName val="Avail funds"/>
      <sheetName val="Home Sum"/>
      <sheetName val="Budget 25 "/>
      <sheetName val="Extrapolation"/>
      <sheetName val="Web Copy"/>
    </sheetNames>
    <sheetDataSet>
      <sheetData sheetId="0">
        <row r="1">
          <cell r="D1" t="str">
            <v>30/11/2025</v>
          </cell>
        </row>
        <row r="5">
          <cell r="D5">
            <v>102966.33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1297.6400000000001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4719.05</v>
          </cell>
        </row>
        <row r="14">
          <cell r="C14">
            <v>2298.65</v>
          </cell>
        </row>
        <row r="15">
          <cell r="C15">
            <v>3358</v>
          </cell>
        </row>
        <row r="16">
          <cell r="C16">
            <v>1400</v>
          </cell>
        </row>
        <row r="17">
          <cell r="C17">
            <v>1200</v>
          </cell>
        </row>
        <row r="18">
          <cell r="C18">
            <v>7601</v>
          </cell>
        </row>
        <row r="20">
          <cell r="C20">
            <v>4649.96</v>
          </cell>
        </row>
        <row r="22">
          <cell r="C22">
            <v>11699.71</v>
          </cell>
        </row>
        <row r="26">
          <cell r="D26">
            <v>24394.97</v>
          </cell>
        </row>
      </sheetData>
      <sheetData sheetId="1">
        <row r="5">
          <cell r="C5">
            <v>50000</v>
          </cell>
        </row>
        <row r="6">
          <cell r="C6">
            <v>194420.62</v>
          </cell>
        </row>
        <row r="7">
          <cell r="C7">
            <v>40347.350000000006</v>
          </cell>
        </row>
        <row r="11">
          <cell r="C11">
            <v>7600</v>
          </cell>
        </row>
        <row r="13">
          <cell r="C13" t="str">
            <v/>
          </cell>
        </row>
        <row r="14">
          <cell r="C14" t="str">
            <v/>
          </cell>
        </row>
        <row r="17">
          <cell r="C17">
            <v>42850</v>
          </cell>
        </row>
        <row r="18">
          <cell r="C18">
            <v>213601.95</v>
          </cell>
        </row>
        <row r="19">
          <cell r="C19">
            <v>5708.07</v>
          </cell>
        </row>
        <row r="20">
          <cell r="C20">
            <v>5000</v>
          </cell>
        </row>
        <row r="21">
          <cell r="C21">
            <v>-87715.81</v>
          </cell>
        </row>
        <row r="24">
          <cell r="C24">
            <v>112895.76</v>
          </cell>
        </row>
        <row r="25">
          <cell r="C25">
            <v>28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 t="str">
            <v/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52F0-0330-4770-81E1-1026777A0369}">
  <dimension ref="A1:J29"/>
  <sheetViews>
    <sheetView tabSelected="1" workbookViewId="0">
      <selection sqref="A1:XFD1048576"/>
    </sheetView>
  </sheetViews>
  <sheetFormatPr defaultRowHeight="15" x14ac:dyDescent="0.25"/>
  <cols>
    <col min="1" max="1" width="24.7109375" customWidth="1"/>
    <col min="2" max="2" width="31.5703125" customWidth="1"/>
    <col min="3" max="3" width="15.28515625" customWidth="1"/>
    <col min="4" max="4" width="16.85546875" customWidth="1"/>
    <col min="8" max="8" width="27.28515625" customWidth="1"/>
    <col min="9" max="9" width="13.42578125" customWidth="1"/>
    <col min="10" max="10" width="10.7109375" customWidth="1"/>
  </cols>
  <sheetData>
    <row r="1" spans="1:10" ht="18.75" x14ac:dyDescent="0.3">
      <c r="A1" s="1" t="s">
        <v>0</v>
      </c>
      <c r="B1" s="1" t="s">
        <v>1</v>
      </c>
      <c r="C1" s="2"/>
      <c r="D1" s="2" t="str">
        <f>+'[1]Inc Stat'!D1</f>
        <v>30/11/2025</v>
      </c>
      <c r="G1" s="3" t="s">
        <v>0</v>
      </c>
      <c r="H1" s="3" t="s">
        <v>2</v>
      </c>
      <c r="I1" s="4" t="str">
        <f>+D1</f>
        <v>30/11/2025</v>
      </c>
      <c r="J1" s="5"/>
    </row>
    <row r="2" spans="1:10" ht="18.75" x14ac:dyDescent="0.3">
      <c r="A2" s="6" t="s">
        <v>3</v>
      </c>
      <c r="B2" s="7"/>
      <c r="C2" s="8" t="s">
        <v>4</v>
      </c>
      <c r="D2" s="9" t="s">
        <v>5</v>
      </c>
      <c r="G2" s="3" t="s">
        <v>6</v>
      </c>
      <c r="H2" s="10"/>
      <c r="I2" s="11" t="s">
        <v>7</v>
      </c>
      <c r="J2" s="5"/>
    </row>
    <row r="3" spans="1:10" ht="19.5" thickBot="1" x14ac:dyDescent="0.35">
      <c r="A3" s="12" t="s">
        <v>7</v>
      </c>
      <c r="B3" s="13" t="s">
        <v>8</v>
      </c>
      <c r="C3" s="14">
        <f>+'[1]Inc Stat'!D5</f>
        <v>102966.33</v>
      </c>
      <c r="D3" s="15"/>
      <c r="G3" s="10" t="s">
        <v>9</v>
      </c>
      <c r="H3" s="10"/>
      <c r="I3" s="11" t="s">
        <v>7</v>
      </c>
      <c r="J3" s="5"/>
    </row>
    <row r="4" spans="1:10" ht="18.75" x14ac:dyDescent="0.3">
      <c r="A4" s="6" t="s">
        <v>10</v>
      </c>
      <c r="B4" s="3"/>
      <c r="C4" s="16"/>
      <c r="D4" s="17">
        <f>C3</f>
        <v>102966.33</v>
      </c>
      <c r="G4" s="13" t="s">
        <v>7</v>
      </c>
      <c r="H4" s="13" t="s">
        <v>11</v>
      </c>
      <c r="I4" s="18"/>
      <c r="J4" s="19">
        <f>I5+I6+I7</f>
        <v>284767.96999999997</v>
      </c>
    </row>
    <row r="5" spans="1:10" ht="18.75" x14ac:dyDescent="0.3">
      <c r="A5" s="6" t="s">
        <v>12</v>
      </c>
      <c r="B5" s="7"/>
      <c r="C5" s="16"/>
      <c r="D5" s="20">
        <f>SUM(C6:C21)</f>
        <v>38224.009999999995</v>
      </c>
      <c r="G5" s="13"/>
      <c r="H5" s="13" t="s">
        <v>13</v>
      </c>
      <c r="I5" s="19">
        <f>+'[1]Bal Sheet'!C5</f>
        <v>50000</v>
      </c>
    </row>
    <row r="6" spans="1:10" ht="15.75" x14ac:dyDescent="0.25">
      <c r="A6" s="12" t="s">
        <v>7</v>
      </c>
      <c r="B6" s="13" t="s">
        <v>14</v>
      </c>
      <c r="C6" s="14">
        <f>'[1]Inc Stat'!C7</f>
        <v>0</v>
      </c>
      <c r="D6" s="15"/>
      <c r="G6" s="13"/>
      <c r="H6" s="13" t="s">
        <v>15</v>
      </c>
      <c r="I6" s="19">
        <f>+'[1]Bal Sheet'!C6</f>
        <v>194420.62</v>
      </c>
    </row>
    <row r="7" spans="1:10" ht="15.75" x14ac:dyDescent="0.25">
      <c r="A7" s="12"/>
      <c r="B7" s="13" t="s">
        <v>16</v>
      </c>
      <c r="C7" s="14">
        <f>'[1]Inc Stat'!C8</f>
        <v>0</v>
      </c>
      <c r="D7" s="15"/>
      <c r="G7" s="13" t="s">
        <v>7</v>
      </c>
      <c r="H7" s="13" t="s">
        <v>17</v>
      </c>
      <c r="I7" s="19">
        <f>+'[1]Bal Sheet'!C7</f>
        <v>40347.350000000006</v>
      </c>
    </row>
    <row r="8" spans="1:10" ht="15.75" x14ac:dyDescent="0.25">
      <c r="A8" s="12" t="s">
        <v>7</v>
      </c>
      <c r="B8" s="13" t="s">
        <v>18</v>
      </c>
      <c r="C8" s="14">
        <f>'[1]Inc Stat'!C9</f>
        <v>1297.6400000000001</v>
      </c>
      <c r="D8" s="15"/>
      <c r="G8" s="13"/>
      <c r="H8" s="13"/>
      <c r="I8" s="14"/>
    </row>
    <row r="9" spans="1:10" ht="18.75" hidden="1" x14ac:dyDescent="0.3">
      <c r="A9" s="12" t="s">
        <v>7</v>
      </c>
      <c r="B9" s="13" t="s">
        <v>19</v>
      </c>
      <c r="C9" s="14">
        <f>'[1]Inc Stat'!C10</f>
        <v>0</v>
      </c>
      <c r="D9" s="15"/>
      <c r="G9" s="10" t="s">
        <v>20</v>
      </c>
      <c r="H9" s="13"/>
      <c r="I9" s="14"/>
    </row>
    <row r="10" spans="1:10" ht="15.75" hidden="1" x14ac:dyDescent="0.25">
      <c r="A10" s="12" t="s">
        <v>7</v>
      </c>
      <c r="B10" s="13" t="s">
        <v>21</v>
      </c>
      <c r="C10" s="14">
        <f>'[1]Inc Stat'!C11</f>
        <v>0</v>
      </c>
      <c r="D10" s="15"/>
      <c r="G10" s="13" t="s">
        <v>7</v>
      </c>
      <c r="H10" s="13" t="s">
        <v>22</v>
      </c>
      <c r="I10" s="14">
        <v>0</v>
      </c>
    </row>
    <row r="11" spans="1:10" ht="15.75" hidden="1" x14ac:dyDescent="0.25">
      <c r="A11" s="12" t="s">
        <v>7</v>
      </c>
      <c r="B11" s="13" t="s">
        <v>23</v>
      </c>
      <c r="C11" s="14">
        <f>'[1]Inc Stat'!C12</f>
        <v>0</v>
      </c>
      <c r="D11" s="15"/>
      <c r="G11" s="13"/>
      <c r="H11" s="13" t="s">
        <v>24</v>
      </c>
      <c r="I11" s="14">
        <v>0</v>
      </c>
    </row>
    <row r="12" spans="1:10" ht="15.75" x14ac:dyDescent="0.25">
      <c r="A12" s="12" t="s">
        <v>7</v>
      </c>
      <c r="B12" s="13" t="s">
        <v>25</v>
      </c>
      <c r="C12" s="14">
        <f>'[1]Inc Stat'!C13</f>
        <v>4719.05</v>
      </c>
      <c r="D12" s="15">
        <v>1</v>
      </c>
      <c r="G12" s="13"/>
      <c r="H12" s="13" t="s">
        <v>24</v>
      </c>
      <c r="I12" s="19">
        <f>+'[1]Bal Sheet'!C11</f>
        <v>7600</v>
      </c>
    </row>
    <row r="13" spans="1:10" ht="19.5" thickBot="1" x14ac:dyDescent="0.35">
      <c r="A13" s="12"/>
      <c r="B13" s="13" t="s">
        <v>26</v>
      </c>
      <c r="C13" s="14">
        <f>'[1]Inc Stat'!C14</f>
        <v>2298.65</v>
      </c>
      <c r="D13" s="15"/>
      <c r="G13" s="3" t="s">
        <v>27</v>
      </c>
      <c r="H13" s="13"/>
      <c r="I13" s="19" t="str">
        <f>+'[1]Bal Sheet'!C13</f>
        <v/>
      </c>
      <c r="J13" s="21">
        <f>SUM(I4:I12)</f>
        <v>292367.96999999997</v>
      </c>
    </row>
    <row r="14" spans="1:10" ht="16.5" thickTop="1" x14ac:dyDescent="0.25">
      <c r="A14" s="12" t="s">
        <v>7</v>
      </c>
      <c r="B14" s="13" t="s">
        <v>28</v>
      </c>
      <c r="C14" s="14">
        <f>'[1]Inc Stat'!C15</f>
        <v>3358</v>
      </c>
      <c r="D14" s="15"/>
      <c r="G14" s="13" t="s">
        <v>7</v>
      </c>
      <c r="H14" s="13" t="s">
        <v>7</v>
      </c>
      <c r="I14" s="19" t="str">
        <f>+'[1]Bal Sheet'!C14</f>
        <v/>
      </c>
    </row>
    <row r="15" spans="1:10" ht="18.75" x14ac:dyDescent="0.3">
      <c r="A15" s="12"/>
      <c r="B15" s="13" t="s">
        <v>29</v>
      </c>
      <c r="C15" s="14">
        <f>'[1]Inc Stat'!C16</f>
        <v>1400</v>
      </c>
      <c r="D15" s="15"/>
      <c r="G15" s="3" t="s">
        <v>30</v>
      </c>
      <c r="H15" s="13" t="s">
        <v>7</v>
      </c>
      <c r="I15" s="19" t="s">
        <v>7</v>
      </c>
    </row>
    <row r="16" spans="1:10" ht="18.75" x14ac:dyDescent="0.3">
      <c r="A16" s="12" t="s">
        <v>7</v>
      </c>
      <c r="B16" s="13" t="s">
        <v>31</v>
      </c>
      <c r="C16" s="14">
        <f>'[1]Inc Stat'!C17</f>
        <v>1200</v>
      </c>
      <c r="D16" s="15"/>
      <c r="G16" s="10" t="s">
        <v>32</v>
      </c>
      <c r="H16" s="13"/>
      <c r="I16" s="19" t="s">
        <v>7</v>
      </c>
    </row>
    <row r="17" spans="1:10" ht="15.75" x14ac:dyDescent="0.25">
      <c r="A17" s="12" t="s">
        <v>7</v>
      </c>
      <c r="B17" s="13" t="s">
        <v>33</v>
      </c>
      <c r="C17" s="14">
        <f>'[1]Inc Stat'!C18</f>
        <v>7601</v>
      </c>
      <c r="D17" s="15"/>
      <c r="G17" s="13" t="s">
        <v>7</v>
      </c>
      <c r="H17" s="13" t="s">
        <v>34</v>
      </c>
      <c r="I17" s="14">
        <f>+'[1]Bal Sheet'!C17</f>
        <v>42850</v>
      </c>
      <c r="J17" s="22" t="s">
        <v>7</v>
      </c>
    </row>
    <row r="18" spans="1:10" ht="15.75" x14ac:dyDescent="0.25">
      <c r="A18" s="12"/>
      <c r="B18" s="13" t="s">
        <v>35</v>
      </c>
      <c r="C18" s="14">
        <f>'[1]Inc Stat'!C19</f>
        <v>0</v>
      </c>
      <c r="D18" s="15"/>
      <c r="G18" s="13" t="s">
        <v>7</v>
      </c>
      <c r="H18" s="13" t="s">
        <v>36</v>
      </c>
      <c r="I18" s="14">
        <f>+'[1]Bal Sheet'!C18</f>
        <v>213601.95</v>
      </c>
      <c r="J18" s="22" t="s">
        <v>7</v>
      </c>
    </row>
    <row r="19" spans="1:10" ht="15.75" x14ac:dyDescent="0.25">
      <c r="A19" s="12"/>
      <c r="B19" s="13" t="s">
        <v>37</v>
      </c>
      <c r="C19" s="14">
        <f>'[1]Inc Stat'!C20</f>
        <v>4649.96</v>
      </c>
      <c r="D19" s="15"/>
      <c r="G19" s="13" t="s">
        <v>7</v>
      </c>
      <c r="H19" s="13" t="s">
        <v>38</v>
      </c>
      <c r="I19" s="14">
        <f>+'[1]Bal Sheet'!C19</f>
        <v>5708.07</v>
      </c>
      <c r="J19" s="22" t="s">
        <v>7</v>
      </c>
    </row>
    <row r="20" spans="1:10" ht="15.75" x14ac:dyDescent="0.25">
      <c r="A20" s="12"/>
      <c r="B20" s="13" t="s">
        <v>39</v>
      </c>
      <c r="C20" s="14">
        <f>'[1]Inc Stat'!C21</f>
        <v>0</v>
      </c>
      <c r="D20" s="15"/>
      <c r="G20" s="13"/>
      <c r="H20" s="13" t="s">
        <v>40</v>
      </c>
      <c r="I20" s="14">
        <f>+'[1]Bal Sheet'!C20</f>
        <v>5000</v>
      </c>
      <c r="J20" s="22"/>
    </row>
    <row r="21" spans="1:10" ht="16.5" thickBot="1" x14ac:dyDescent="0.3">
      <c r="A21" s="12" t="s">
        <v>7</v>
      </c>
      <c r="B21" t="s">
        <v>41</v>
      </c>
      <c r="C21" s="14">
        <f>'[1]Inc Stat'!C22</f>
        <v>11699.71</v>
      </c>
      <c r="D21" s="23"/>
      <c r="E21" s="24"/>
      <c r="G21" s="13" t="s">
        <v>7</v>
      </c>
      <c r="H21" s="13" t="s">
        <v>42</v>
      </c>
      <c r="I21" s="25">
        <f>+'[1]Bal Sheet'!C21</f>
        <v>-87715.81</v>
      </c>
      <c r="J21" s="26">
        <f>SUM(I17:I21)</f>
        <v>179444.21000000002</v>
      </c>
    </row>
    <row r="22" spans="1:10" ht="18.75" x14ac:dyDescent="0.3">
      <c r="A22" s="6"/>
      <c r="B22" s="3"/>
      <c r="C22" s="27"/>
      <c r="D22" s="28">
        <f>+D4-D5</f>
        <v>64742.320000000007</v>
      </c>
      <c r="G22" s="13"/>
      <c r="H22" s="13"/>
      <c r="I22" s="14"/>
      <c r="J22" s="29"/>
    </row>
    <row r="23" spans="1:10" ht="18.75" x14ac:dyDescent="0.3">
      <c r="A23" s="6"/>
      <c r="C23" s="27"/>
      <c r="G23" s="10" t="s">
        <v>43</v>
      </c>
      <c r="H23" s="13"/>
      <c r="I23" s="19" t="s">
        <v>7</v>
      </c>
      <c r="J23" s="29"/>
    </row>
    <row r="24" spans="1:10" ht="15.75" x14ac:dyDescent="0.25">
      <c r="A24" s="6"/>
      <c r="B24" t="s">
        <v>44</v>
      </c>
      <c r="C24" t="s">
        <v>45</v>
      </c>
      <c r="D24" s="14">
        <f>+'[1]Inc Stat'!D26</f>
        <v>24394.97</v>
      </c>
      <c r="G24" s="13" t="s">
        <v>7</v>
      </c>
      <c r="H24" s="13" t="s">
        <v>46</v>
      </c>
      <c r="I24" s="14">
        <f>+'[1]Bal Sheet'!C24</f>
        <v>112895.76</v>
      </c>
      <c r="J24" s="22" t="s">
        <v>7</v>
      </c>
    </row>
    <row r="25" spans="1:10" ht="18.75" x14ac:dyDescent="0.3">
      <c r="A25" s="6"/>
      <c r="B25" s="3"/>
      <c r="C25" s="27"/>
      <c r="G25" s="13" t="s">
        <v>7</v>
      </c>
      <c r="H25" s="13" t="s">
        <v>47</v>
      </c>
      <c r="I25" s="14">
        <f>+'[1]Bal Sheet'!C25</f>
        <v>28</v>
      </c>
      <c r="J25" s="22" t="s">
        <v>7</v>
      </c>
    </row>
    <row r="26" spans="1:10" ht="19.5" thickBot="1" x14ac:dyDescent="0.35">
      <c r="A26" s="6" t="s">
        <v>48</v>
      </c>
      <c r="B26" s="3"/>
      <c r="C26" s="16"/>
      <c r="D26" s="30">
        <f>+D4-D5-D24</f>
        <v>40347.350000000006</v>
      </c>
      <c r="G26" s="13" t="s">
        <v>7</v>
      </c>
      <c r="H26" s="13" t="s">
        <v>49</v>
      </c>
      <c r="I26" s="14">
        <f>+'[1]Bal Sheet'!C26</f>
        <v>0</v>
      </c>
      <c r="J26" s="22" t="s">
        <v>7</v>
      </c>
    </row>
    <row r="27" spans="1:10" ht="15.75" thickTop="1" x14ac:dyDescent="0.25">
      <c r="G27" s="13" t="s">
        <v>7</v>
      </c>
      <c r="H27" s="13" t="s">
        <v>50</v>
      </c>
      <c r="I27" s="14">
        <f>+'[1]Bal Sheet'!C27</f>
        <v>0</v>
      </c>
      <c r="J27" s="22">
        <f>+I27+I26+I25+I24</f>
        <v>112923.76</v>
      </c>
    </row>
    <row r="28" spans="1:10" ht="19.5" thickBot="1" x14ac:dyDescent="0.35">
      <c r="G28" s="3" t="s">
        <v>51</v>
      </c>
      <c r="H28" s="13"/>
      <c r="I28" s="19" t="str">
        <f>+'[1]Bal Sheet'!C28</f>
        <v/>
      </c>
      <c r="J28" s="21">
        <f>SUM(J21:J27)</f>
        <v>292367.97000000003</v>
      </c>
    </row>
    <row r="29" spans="1:10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Burns</dc:creator>
  <cp:lastModifiedBy>Colin Burns</cp:lastModifiedBy>
  <dcterms:created xsi:type="dcterms:W3CDTF">2025-12-04T12:48:23Z</dcterms:created>
  <dcterms:modified xsi:type="dcterms:W3CDTF">2025-12-04T12:54:08Z</dcterms:modified>
</cp:coreProperties>
</file>